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РЕШЕНИЯ ДУМЫ О БЮДЖЕТЕ\Бюджет на 2026 - 2028 годы\ДОКУМЕНТЫ, ПРЕДОСТАВЛЯЕМЫЕ С ПРОЕКТОМ БЮДЖЕТА\"/>
    </mc:Choice>
  </mc:AlternateContent>
  <xr:revisionPtr revIDLastSave="0" documentId="13_ncr:1_{F9300117-AF0E-4FB9-B195-E1041DC9AC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ЕКТ" sheetId="6" r:id="rId1"/>
    <sheet name="2 чтение" sheetId="8" r:id="rId2"/>
    <sheet name="Лист3" sheetId="9" r:id="rId3"/>
  </sheets>
  <definedNames>
    <definedName name="_xlnm.Print_Area" localSheetId="1">'2 чтение'!$A$1:$G$41</definedName>
    <definedName name="_xlnm.Print_Area" localSheetId="0">ПРОЕКТ!$A$1:$G$41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5" i="6" l="1"/>
  <c r="F35" i="6"/>
  <c r="D29" i="6"/>
  <c r="C29" i="6"/>
  <c r="C12" i="6"/>
  <c r="C25" i="6"/>
  <c r="C27" i="6"/>
  <c r="C33" i="6"/>
  <c r="E27" i="6" l="1"/>
  <c r="E33" i="6"/>
  <c r="C35" i="6"/>
  <c r="D35" i="6"/>
  <c r="E35" i="6"/>
  <c r="E31" i="6"/>
  <c r="C24" i="6"/>
  <c r="D12" i="6"/>
  <c r="D25" i="6" s="1"/>
  <c r="E12" i="6"/>
  <c r="E25" i="6" s="1"/>
  <c r="E29" i="6" s="1"/>
  <c r="F12" i="6"/>
  <c r="F25" i="6" s="1"/>
  <c r="G12" i="6"/>
  <c r="G25" i="6" s="1"/>
  <c r="D24" i="6"/>
  <c r="E24" i="6"/>
  <c r="F24" i="6"/>
  <c r="G24" i="6"/>
  <c r="C14" i="6"/>
  <c r="C5" i="6" s="1"/>
  <c r="C16" i="6"/>
  <c r="E32" i="8" l="1"/>
  <c r="B36" i="8"/>
  <c r="G34" i="8"/>
  <c r="F34" i="8"/>
  <c r="E34" i="8"/>
  <c r="D34" i="8"/>
  <c r="C34" i="8"/>
  <c r="B34" i="8"/>
  <c r="G32" i="8"/>
  <c r="F32" i="8"/>
  <c r="D32" i="8"/>
  <c r="C32" i="8"/>
  <c r="C31" i="8" s="1"/>
  <c r="B32" i="8"/>
  <c r="D28" i="8"/>
  <c r="D39" i="8" s="1"/>
  <c r="D40" i="8" s="1"/>
  <c r="G25" i="8"/>
  <c r="F25" i="8"/>
  <c r="E25" i="8"/>
  <c r="D25" i="8"/>
  <c r="C25" i="8"/>
  <c r="B25" i="8"/>
  <c r="G16" i="8"/>
  <c r="G14" i="8" s="1"/>
  <c r="G5" i="8" s="1"/>
  <c r="G28" i="8" s="1"/>
  <c r="F16" i="8"/>
  <c r="F14" i="8" s="1"/>
  <c r="F5" i="8" s="1"/>
  <c r="F28" i="8" s="1"/>
  <c r="F37" i="8" s="1"/>
  <c r="E16" i="8"/>
  <c r="E14" i="8" s="1"/>
  <c r="E5" i="8" s="1"/>
  <c r="E28" i="8" s="1"/>
  <c r="E39" i="8" s="1"/>
  <c r="D16" i="8"/>
  <c r="C16" i="8"/>
  <c r="B16" i="8"/>
  <c r="B14" i="8" s="1"/>
  <c r="B5" i="8" s="1"/>
  <c r="B28" i="8" s="1"/>
  <c r="C14" i="8"/>
  <c r="C5" i="8" s="1"/>
  <c r="G12" i="8"/>
  <c r="G26" i="8" s="1"/>
  <c r="G30" i="8" s="1"/>
  <c r="F12" i="8"/>
  <c r="F26" i="8" s="1"/>
  <c r="F30" i="8" s="1"/>
  <c r="E12" i="8"/>
  <c r="E26" i="8" s="1"/>
  <c r="E30" i="8" s="1"/>
  <c r="D12" i="8"/>
  <c r="D26" i="8" s="1"/>
  <c r="D30" i="8" s="1"/>
  <c r="C12" i="8"/>
  <c r="C26" i="8" s="1"/>
  <c r="B12" i="8"/>
  <c r="B26" i="8" s="1"/>
  <c r="B30" i="8" s="1"/>
  <c r="D34" i="6"/>
  <c r="C28" i="8" l="1"/>
  <c r="C39" i="8" s="1"/>
  <c r="C40" i="8" s="1"/>
  <c r="C30" i="8"/>
  <c r="G37" i="8"/>
  <c r="G39" i="8"/>
  <c r="F39" i="8"/>
  <c r="D16" i="6"/>
  <c r="D14" i="6" s="1"/>
  <c r="D5" i="6" s="1"/>
  <c r="E16" i="6"/>
  <c r="E14" i="6" s="1"/>
  <c r="F16" i="6"/>
  <c r="F14" i="6" s="1"/>
  <c r="G16" i="6"/>
  <c r="G14" i="6" s="1"/>
  <c r="D31" i="6" l="1"/>
  <c r="D27" i="6"/>
  <c r="D39" i="6" s="1"/>
  <c r="D40" i="6" s="1"/>
  <c r="E5" i="6"/>
  <c r="E39" i="6" s="1"/>
  <c r="E34" i="6" l="1"/>
  <c r="F31" i="6" l="1"/>
  <c r="C34" i="6" l="1"/>
  <c r="F34" i="6" l="1"/>
  <c r="B36" i="6" l="1"/>
  <c r="B34" i="6"/>
  <c r="B31" i="6"/>
  <c r="B24" i="6"/>
  <c r="B16" i="6"/>
  <c r="B14" i="6" s="1"/>
  <c r="B5" i="6" s="1"/>
  <c r="B27" i="6" s="1"/>
  <c r="B12" i="6"/>
  <c r="B25" i="6" s="1"/>
  <c r="B29" i="6" s="1"/>
  <c r="C39" i="6" l="1"/>
  <c r="C40" i="6" s="1"/>
  <c r="F5" i="6"/>
  <c r="F27" i="6" s="1"/>
  <c r="F37" i="6" s="1"/>
  <c r="G5" i="6"/>
  <c r="G34" i="6" l="1"/>
  <c r="G31" i="6"/>
  <c r="G27" i="6"/>
  <c r="G37" i="6" s="1"/>
  <c r="G29" i="6"/>
  <c r="F29" i="6"/>
  <c r="G39" i="6" l="1"/>
  <c r="F39" i="6"/>
</calcChain>
</file>

<file path=xl/sharedStrings.xml><?xml version="1.0" encoding="utf-8"?>
<sst xmlns="http://schemas.openxmlformats.org/spreadsheetml/2006/main" count="81" uniqueCount="54">
  <si>
    <t>в том числе:</t>
  </si>
  <si>
    <t>налоговые, неналоговые (условно нецелевые)</t>
  </si>
  <si>
    <t>НАЛОГОВЫЕ, НЕНАЛОГОВЫЕ</t>
  </si>
  <si>
    <t>БЕЗВОЗМЕЗДНЫЕ ПОСТУПЛЕНИЯ</t>
  </si>
  <si>
    <t>ИЗ ОБЛАСТНОГО БЮДЖЕТА</t>
  </si>
  <si>
    <t>субвенции</t>
  </si>
  <si>
    <t>субсидии</t>
  </si>
  <si>
    <t>ПРОЧИЕ БЕЗВОЗМЕЗДНЫЕ</t>
  </si>
  <si>
    <t>ДОХОДЫ</t>
  </si>
  <si>
    <t>РАСХОДЫ</t>
  </si>
  <si>
    <t>ЦЕЛЕВЫЕ ДОХОДЫ</t>
  </si>
  <si>
    <t>тыс. руб.</t>
  </si>
  <si>
    <t>условно-утвержденные расходы</t>
  </si>
  <si>
    <t>Начальник финансового управления администрации города Черемхово</t>
  </si>
  <si>
    <t>Н.В. Екимова</t>
  </si>
  <si>
    <t>верхний предел муниципального долга на конец года</t>
  </si>
  <si>
    <t>ДЕФИЦИТ 7,5% расчетный</t>
  </si>
  <si>
    <t>иные межбюджетные трансферты</t>
  </si>
  <si>
    <t>родительская плата в садах</t>
  </si>
  <si>
    <t>расходы к распределению (без целевых) с акцизами, с дефицитом</t>
  </si>
  <si>
    <t>Возврат остатков</t>
  </si>
  <si>
    <t>предельный объем муниципального долга</t>
  </si>
  <si>
    <t>УСЛОВНО-НЕЦЕЛЕВЫЕ ДОХОДЫ (н/н, дотация, субсидия на з/пл)</t>
  </si>
  <si>
    <t xml:space="preserve">муниципальный долг </t>
  </si>
  <si>
    <t>долг по бюджетным кредитам</t>
  </si>
  <si>
    <t>2023 перв</t>
  </si>
  <si>
    <t>платежи за негатив.возд. на окр.ср.+ штрафы</t>
  </si>
  <si>
    <t>условно-утвержденные расходы (расчетные)</t>
  </si>
  <si>
    <t xml:space="preserve">расходы без условно-утвержденных расходов </t>
  </si>
  <si>
    <t>Общие параметры местного бюджета на 2025 год и плановый период 2026 и 2027 годов</t>
  </si>
  <si>
    <t>акцизы</t>
  </si>
  <si>
    <t>2025 год</t>
  </si>
  <si>
    <t>2026 год</t>
  </si>
  <si>
    <t>2027 год</t>
  </si>
  <si>
    <t>2024 год ожид.</t>
  </si>
  <si>
    <t>дотации на выравнивание</t>
  </si>
  <si>
    <t>дотация на сбалансированность</t>
  </si>
  <si>
    <t>гранты</t>
  </si>
  <si>
    <r>
      <t xml:space="preserve">налоговые, неналоговые </t>
    </r>
    <r>
      <rPr>
        <sz val="10"/>
        <color theme="1"/>
        <rFont val="Times New Roman"/>
        <family val="1"/>
        <charset val="204"/>
      </rPr>
      <t>(условно нецелевые)</t>
    </r>
  </si>
  <si>
    <t>ДЕФИЦИТ 2025 - 7,5%, 2026-2027 - 7,5%</t>
  </si>
  <si>
    <t>2024 год первонач-ный</t>
  </si>
  <si>
    <t>Общие параметры местного бюджета на 2026 год и плановый период 2027 и 2028 годов</t>
  </si>
  <si>
    <t>2025 год ожид.</t>
  </si>
  <si>
    <t>2025 год первоначальный</t>
  </si>
  <si>
    <t>2028 год</t>
  </si>
  <si>
    <t>Безвозмездные поступления от негосударственных организаций</t>
  </si>
  <si>
    <t>ДЕФИЦИТ С УЧЕТОМ  ОСТАТКОВ</t>
  </si>
  <si>
    <t>ДЕФИЦИТ (расчетный)</t>
  </si>
  <si>
    <t>Остатки на начало года</t>
  </si>
  <si>
    <t>УСЛОВНО-НЕЦЕЛЕВЫЕ ДОХОДЫ (н/н, дотация)</t>
  </si>
  <si>
    <t>УСЛОВНО УТВЕРЖДЕННЫЕ РАСХОДЫ</t>
  </si>
  <si>
    <t>условно утвержденные расходы (расчетные)</t>
  </si>
  <si>
    <t>РАСХОДЫ в СБР (без условно утвержденных расходов)</t>
  </si>
  <si>
    <t>ДЕФИЦИТ 2025 - 11,5% (9,6%), 2026-2028 - 7,5%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</si>
</sst>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8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" fontId="8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164" fontId="2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4" fillId="0" borderId="0" xfId="0" applyFont="1" applyAlignment="1">
      <alignment horizontal="left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horizontal="left" wrapText="1"/>
    </xf>
    <xf numFmtId="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164" fontId="1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view="pageBreakPreview" zoomScale="70" zoomScaleNormal="85" zoomScaleSheetLayoutView="70" workbookViewId="0">
      <pane ySplit="4" topLeftCell="A23" activePane="bottomLeft" state="frozen"/>
      <selection pane="bottomLeft" activeCell="C35" sqref="C35"/>
    </sheetView>
  </sheetViews>
  <sheetFormatPr defaultColWidth="9.109375" defaultRowHeight="18" x14ac:dyDescent="0.35"/>
  <cols>
    <col min="1" max="1" width="49.21875" style="4" customWidth="1"/>
    <col min="2" max="2" width="15.44140625" style="5" hidden="1" customWidth="1"/>
    <col min="3" max="3" width="15.33203125" style="12" bestFit="1" customWidth="1"/>
    <col min="4" max="4" width="16.88671875" style="12" customWidth="1"/>
    <col min="5" max="5" width="16" style="5" customWidth="1"/>
    <col min="6" max="6" width="15.6640625" style="5" customWidth="1"/>
    <col min="7" max="7" width="15.44140625" style="5" customWidth="1"/>
    <col min="8" max="10" width="9.109375" style="6"/>
    <col min="11" max="11" width="15.6640625" style="6" customWidth="1"/>
    <col min="12" max="12" width="9.109375" style="6"/>
    <col min="13" max="13" width="11.6640625" style="6" bestFit="1" customWidth="1"/>
    <col min="14" max="16384" width="9.109375" style="6"/>
  </cols>
  <sheetData>
    <row r="1" spans="1:7" ht="27" customHeight="1" x14ac:dyDescent="0.35">
      <c r="A1" s="64" t="s">
        <v>41</v>
      </c>
      <c r="B1" s="64"/>
      <c r="C1" s="64"/>
      <c r="D1" s="64"/>
      <c r="E1" s="64"/>
      <c r="F1" s="64"/>
      <c r="G1" s="64"/>
    </row>
    <row r="2" spans="1:7" s="1" customFormat="1" ht="4.95" customHeight="1" x14ac:dyDescent="0.3">
      <c r="A2" s="2"/>
      <c r="B2" s="3"/>
      <c r="C2" s="14"/>
      <c r="D2" s="14"/>
      <c r="E2" s="3"/>
      <c r="F2" s="3"/>
      <c r="G2" s="3"/>
    </row>
    <row r="3" spans="1:7" ht="16.95" customHeight="1" x14ac:dyDescent="0.35">
      <c r="A3" s="66"/>
      <c r="B3" s="66"/>
      <c r="C3" s="66"/>
      <c r="D3" s="43"/>
      <c r="G3" s="5" t="s">
        <v>11</v>
      </c>
    </row>
    <row r="4" spans="1:7" s="48" customFormat="1" ht="57" customHeight="1" x14ac:dyDescent="0.3">
      <c r="A4" s="45"/>
      <c r="B4" s="46" t="s">
        <v>25</v>
      </c>
      <c r="C4" s="47" t="s">
        <v>42</v>
      </c>
      <c r="D4" s="47" t="s">
        <v>43</v>
      </c>
      <c r="E4" s="46" t="s">
        <v>32</v>
      </c>
      <c r="F4" s="46" t="s">
        <v>33</v>
      </c>
      <c r="G4" s="46" t="s">
        <v>44</v>
      </c>
    </row>
    <row r="5" spans="1:7" s="39" customFormat="1" ht="17.399999999999999" x14ac:dyDescent="0.3">
      <c r="A5" s="38" t="s">
        <v>8</v>
      </c>
      <c r="B5" s="25" t="e">
        <f t="shared" ref="B5:G5" si="0">B7+B14</f>
        <v>#REF!</v>
      </c>
      <c r="C5" s="25">
        <f t="shared" si="0"/>
        <v>3558609.8</v>
      </c>
      <c r="D5" s="25">
        <f t="shared" si="0"/>
        <v>3036977.3</v>
      </c>
      <c r="E5" s="25">
        <f t="shared" si="0"/>
        <v>2671664.9</v>
      </c>
      <c r="F5" s="25">
        <f t="shared" si="0"/>
        <v>2363558.6</v>
      </c>
      <c r="G5" s="25">
        <f t="shared" si="0"/>
        <v>2939548.5</v>
      </c>
    </row>
    <row r="6" spans="1:7" ht="9" customHeight="1" x14ac:dyDescent="0.35">
      <c r="A6" s="22"/>
      <c r="B6" s="8"/>
      <c r="C6" s="23"/>
      <c r="D6" s="23"/>
      <c r="E6" s="8"/>
      <c r="F6" s="8"/>
      <c r="G6" s="8"/>
    </row>
    <row r="7" spans="1:7" s="39" customFormat="1" ht="23.4" customHeight="1" x14ac:dyDescent="0.3">
      <c r="A7" s="38" t="s">
        <v>2</v>
      </c>
      <c r="B7" s="25">
        <v>475116</v>
      </c>
      <c r="C7" s="41">
        <v>694075.7</v>
      </c>
      <c r="D7" s="41">
        <v>643090.4</v>
      </c>
      <c r="E7" s="25">
        <v>723551.5</v>
      </c>
      <c r="F7" s="25">
        <v>745602.3</v>
      </c>
      <c r="G7" s="25">
        <v>777845.6</v>
      </c>
    </row>
    <row r="8" spans="1:7" x14ac:dyDescent="0.35">
      <c r="A8" s="22" t="s">
        <v>0</v>
      </c>
      <c r="B8" s="8"/>
      <c r="C8" s="23"/>
      <c r="D8" s="23"/>
      <c r="E8" s="8"/>
      <c r="F8" s="8"/>
      <c r="G8" s="8"/>
    </row>
    <row r="9" spans="1:7" s="42" customFormat="1" x14ac:dyDescent="0.35">
      <c r="A9" s="27" t="s">
        <v>30</v>
      </c>
      <c r="B9" s="19">
        <v>16620</v>
      </c>
      <c r="C9" s="29">
        <v>22745.1</v>
      </c>
      <c r="D9" s="29">
        <v>22745.1</v>
      </c>
      <c r="E9" s="19">
        <v>24301</v>
      </c>
      <c r="F9" s="19">
        <v>33451.599999999999</v>
      </c>
      <c r="G9" s="19">
        <v>34893.4</v>
      </c>
    </row>
    <row r="10" spans="1:7" ht="38.4" customHeight="1" x14ac:dyDescent="0.35">
      <c r="A10" s="27" t="s">
        <v>26</v>
      </c>
      <c r="B10" s="19">
        <v>6163.5</v>
      </c>
      <c r="C10" s="28">
        <v>4548</v>
      </c>
      <c r="D10" s="28">
        <v>3919.8</v>
      </c>
      <c r="E10" s="19">
        <v>98.9</v>
      </c>
      <c r="F10" s="19">
        <v>98.9</v>
      </c>
      <c r="G10" s="19">
        <v>98.9</v>
      </c>
    </row>
    <row r="11" spans="1:7" x14ac:dyDescent="0.35">
      <c r="A11" s="27" t="s">
        <v>18</v>
      </c>
      <c r="B11" s="19">
        <v>45315</v>
      </c>
      <c r="C11" s="29">
        <v>67000</v>
      </c>
      <c r="D11" s="29">
        <v>66000</v>
      </c>
      <c r="E11" s="19">
        <v>66000</v>
      </c>
      <c r="F11" s="19">
        <v>66000</v>
      </c>
      <c r="G11" s="19">
        <v>66000</v>
      </c>
    </row>
    <row r="12" spans="1:7" ht="36" x14ac:dyDescent="0.35">
      <c r="A12" s="22" t="s">
        <v>1</v>
      </c>
      <c r="B12" s="9" t="e">
        <f>B7-B9-B11-#REF!-B10</f>
        <v>#REF!</v>
      </c>
      <c r="C12" s="9">
        <f>C7-C9-C10-C11</f>
        <v>599782.6</v>
      </c>
      <c r="D12" s="9">
        <f t="shared" ref="D12:G12" si="1">D7-D9-D10-D11</f>
        <v>550425.5</v>
      </c>
      <c r="E12" s="9">
        <f t="shared" si="1"/>
        <v>633151.6</v>
      </c>
      <c r="F12" s="9">
        <f t="shared" si="1"/>
        <v>646051.80000000005</v>
      </c>
      <c r="G12" s="9">
        <f t="shared" si="1"/>
        <v>676853.29999999993</v>
      </c>
    </row>
    <row r="13" spans="1:7" ht="8.25" customHeight="1" x14ac:dyDescent="0.35">
      <c r="A13" s="22"/>
      <c r="B13" s="8"/>
      <c r="C13" s="23"/>
      <c r="D13" s="23"/>
      <c r="E13" s="8"/>
      <c r="F13" s="8"/>
      <c r="G13" s="8"/>
    </row>
    <row r="14" spans="1:7" s="39" customFormat="1" ht="21" customHeight="1" x14ac:dyDescent="0.3">
      <c r="A14" s="38" t="s">
        <v>3</v>
      </c>
      <c r="B14" s="25" t="e">
        <f>B16+B23+#REF!</f>
        <v>#REF!</v>
      </c>
      <c r="C14" s="25">
        <f>C16+C23+C22</f>
        <v>2864534.0999999996</v>
      </c>
      <c r="D14" s="25">
        <f>D16+D23+D22</f>
        <v>2393886.9</v>
      </c>
      <c r="E14" s="25">
        <f>E16+E23</f>
        <v>1948113.4</v>
      </c>
      <c r="F14" s="25">
        <f>F16+F23</f>
        <v>1617956.3</v>
      </c>
      <c r="G14" s="25">
        <f>G16+G23</f>
        <v>2161702.9</v>
      </c>
    </row>
    <row r="15" spans="1:7" ht="9" customHeight="1" x14ac:dyDescent="0.35">
      <c r="A15" s="22"/>
      <c r="B15" s="8"/>
      <c r="C15" s="8"/>
      <c r="D15" s="8"/>
      <c r="E15" s="8"/>
      <c r="F15" s="8"/>
      <c r="G15" s="8"/>
    </row>
    <row r="16" spans="1:7" s="1" customFormat="1" ht="21" customHeight="1" x14ac:dyDescent="0.3">
      <c r="A16" s="24" t="s">
        <v>4</v>
      </c>
      <c r="B16" s="7">
        <f t="shared" ref="B16" si="2">B17+B19+B20+B21</f>
        <v>3543563.6999999997</v>
      </c>
      <c r="C16" s="30">
        <f>C17+C19+C20+C21+C18</f>
        <v>2848834.8</v>
      </c>
      <c r="D16" s="30">
        <f t="shared" ref="D16:G16" si="3">D17+D19+D20+D21+D18</f>
        <v>2393836.9</v>
      </c>
      <c r="E16" s="30">
        <f t="shared" si="3"/>
        <v>1948063.4</v>
      </c>
      <c r="F16" s="30">
        <f t="shared" si="3"/>
        <v>1617906.3</v>
      </c>
      <c r="G16" s="30">
        <f t="shared" si="3"/>
        <v>2161652.9</v>
      </c>
    </row>
    <row r="17" spans="1:13" ht="19.2" customHeight="1" x14ac:dyDescent="0.35">
      <c r="A17" s="27" t="s">
        <v>35</v>
      </c>
      <c r="B17" s="19">
        <v>361576</v>
      </c>
      <c r="C17" s="28">
        <v>369811.4</v>
      </c>
      <c r="D17" s="28">
        <v>369811.4</v>
      </c>
      <c r="E17" s="19">
        <v>306367.09999999998</v>
      </c>
      <c r="F17" s="19">
        <v>223139.20000000001</v>
      </c>
      <c r="G17" s="19">
        <v>233348.8</v>
      </c>
    </row>
    <row r="18" spans="1:13" ht="20.399999999999999" customHeight="1" x14ac:dyDescent="0.35">
      <c r="A18" s="27" t="s">
        <v>36</v>
      </c>
      <c r="B18" s="19"/>
      <c r="C18" s="28">
        <v>280331.8</v>
      </c>
      <c r="D18" s="28">
        <v>280331.8</v>
      </c>
      <c r="E18" s="19">
        <v>0</v>
      </c>
      <c r="F18" s="19">
        <v>0</v>
      </c>
      <c r="G18" s="19">
        <v>0</v>
      </c>
    </row>
    <row r="19" spans="1:13" x14ac:dyDescent="0.35">
      <c r="A19" s="27" t="s">
        <v>6</v>
      </c>
      <c r="B19" s="19">
        <v>2128049.1</v>
      </c>
      <c r="C19" s="28">
        <v>852683</v>
      </c>
      <c r="D19" s="28">
        <v>483173.5</v>
      </c>
      <c r="E19" s="31">
        <v>499227.8</v>
      </c>
      <c r="F19" s="31">
        <v>264432.40000000002</v>
      </c>
      <c r="G19" s="19">
        <v>793667.9</v>
      </c>
    </row>
    <row r="20" spans="1:13" ht="19.95" customHeight="1" x14ac:dyDescent="0.35">
      <c r="A20" s="27" t="s">
        <v>5</v>
      </c>
      <c r="B20" s="19">
        <v>1014394.7</v>
      </c>
      <c r="C20" s="28">
        <v>1257792.6000000001</v>
      </c>
      <c r="D20" s="28">
        <v>1260520.2</v>
      </c>
      <c r="E20" s="19">
        <v>1142468.5</v>
      </c>
      <c r="F20" s="19">
        <v>1130334.7</v>
      </c>
      <c r="G20" s="19">
        <v>1134636.2</v>
      </c>
      <c r="K20" s="1"/>
      <c r="M20" s="20"/>
    </row>
    <row r="21" spans="1:13" ht="22.2" customHeight="1" x14ac:dyDescent="0.35">
      <c r="A21" s="27" t="s">
        <v>17</v>
      </c>
      <c r="B21" s="19">
        <v>39543.9</v>
      </c>
      <c r="C21" s="28">
        <v>88216</v>
      </c>
      <c r="D21" s="28">
        <v>0</v>
      </c>
      <c r="E21" s="19">
        <v>0</v>
      </c>
      <c r="F21" s="19">
        <v>0</v>
      </c>
      <c r="G21" s="19">
        <v>0</v>
      </c>
    </row>
    <row r="22" spans="1:13" ht="36" x14ac:dyDescent="0.35">
      <c r="A22" s="22" t="s">
        <v>45</v>
      </c>
      <c r="B22" s="8">
        <v>0</v>
      </c>
      <c r="C22" s="9">
        <v>449.3</v>
      </c>
      <c r="D22" s="9">
        <v>0</v>
      </c>
      <c r="E22" s="8">
        <v>0</v>
      </c>
      <c r="F22" s="8">
        <v>0</v>
      </c>
      <c r="G22" s="8">
        <v>0</v>
      </c>
    </row>
    <row r="23" spans="1:13" s="1" customFormat="1" ht="21.6" customHeight="1" x14ac:dyDescent="0.3">
      <c r="A23" s="24" t="s">
        <v>7</v>
      </c>
      <c r="B23" s="7">
        <v>0</v>
      </c>
      <c r="C23" s="26">
        <v>15250</v>
      </c>
      <c r="D23" s="26">
        <v>50</v>
      </c>
      <c r="E23" s="30">
        <v>50</v>
      </c>
      <c r="F23" s="7">
        <v>50</v>
      </c>
      <c r="G23" s="7">
        <v>50</v>
      </c>
    </row>
    <row r="24" spans="1:13" x14ac:dyDescent="0.35">
      <c r="A24" s="34" t="s">
        <v>10</v>
      </c>
      <c r="B24" s="8">
        <f>B19+B20+B11+B9+B23</f>
        <v>3204378.8</v>
      </c>
      <c r="C24" s="8">
        <f>C19+C20+C11+C9+C23+C10</f>
        <v>2220018.7000000002</v>
      </c>
      <c r="D24" s="8">
        <f t="shared" ref="D24:G24" si="4">D19+D20+D11+D9+D23+D10</f>
        <v>1836408.6</v>
      </c>
      <c r="E24" s="8">
        <f t="shared" si="4"/>
        <v>1732146.2</v>
      </c>
      <c r="F24" s="8">
        <f t="shared" si="4"/>
        <v>1494367.6</v>
      </c>
      <c r="G24" s="8">
        <f t="shared" si="4"/>
        <v>2029346.4</v>
      </c>
    </row>
    <row r="25" spans="1:13" ht="37.200000000000003" customHeight="1" x14ac:dyDescent="0.35">
      <c r="A25" s="34" t="s">
        <v>49</v>
      </c>
      <c r="B25" s="8" t="e">
        <f>B17+B12+#REF!</f>
        <v>#REF!</v>
      </c>
      <c r="C25" s="8">
        <f>C17+C12+C18</f>
        <v>1249925.8</v>
      </c>
      <c r="D25" s="8">
        <f t="shared" ref="D25:G25" si="5">D17+D12+D18</f>
        <v>1200568.7</v>
      </c>
      <c r="E25" s="8">
        <f t="shared" si="5"/>
        <v>939518.7</v>
      </c>
      <c r="F25" s="8">
        <f t="shared" si="5"/>
        <v>869191</v>
      </c>
      <c r="G25" s="8">
        <f t="shared" si="5"/>
        <v>910202.09999999986</v>
      </c>
    </row>
    <row r="26" spans="1:13" ht="9.6" customHeight="1" x14ac:dyDescent="0.35">
      <c r="A26" s="22"/>
      <c r="B26" s="8"/>
      <c r="C26" s="23"/>
      <c r="D26" s="23"/>
      <c r="E26" s="8"/>
      <c r="F26" s="8"/>
      <c r="G26" s="8"/>
    </row>
    <row r="27" spans="1:13" s="39" customFormat="1" ht="21" customHeight="1" x14ac:dyDescent="0.3">
      <c r="A27" s="38" t="s">
        <v>9</v>
      </c>
      <c r="B27" s="25" t="e">
        <f t="shared" ref="B27:G27" si="6">B5+B30</f>
        <v>#REF!</v>
      </c>
      <c r="C27" s="25">
        <f>C5+C33</f>
        <v>3638154.8</v>
      </c>
      <c r="D27" s="25">
        <f t="shared" si="6"/>
        <v>3085209.3</v>
      </c>
      <c r="E27" s="25">
        <f>E5+E30+E32</f>
        <v>2729624.9</v>
      </c>
      <c r="F27" s="25">
        <f t="shared" si="6"/>
        <v>2419458.6</v>
      </c>
      <c r="G27" s="25">
        <f t="shared" si="6"/>
        <v>2997848.5</v>
      </c>
    </row>
    <row r="28" spans="1:13" s="1" customFormat="1" ht="6.75" customHeight="1" x14ac:dyDescent="0.3">
      <c r="A28" s="24"/>
      <c r="B28" s="7"/>
      <c r="C28" s="33"/>
      <c r="D28" s="33"/>
      <c r="E28" s="7"/>
      <c r="F28" s="7"/>
      <c r="G28" s="7"/>
    </row>
    <row r="29" spans="1:13" s="1" customFormat="1" ht="39" customHeight="1" x14ac:dyDescent="0.3">
      <c r="A29" s="32" t="s">
        <v>19</v>
      </c>
      <c r="B29" s="7" t="e">
        <f t="shared" ref="B29:G29" si="7">B25+B30+B9</f>
        <v>#REF!</v>
      </c>
      <c r="C29" s="7">
        <f>C25+C30+C9</f>
        <v>1339237.5000000002</v>
      </c>
      <c r="D29" s="7">
        <f>D25+D30+D9</f>
        <v>1271545.8</v>
      </c>
      <c r="E29" s="7">
        <f>E25+E30+E9</f>
        <v>1018019.7</v>
      </c>
      <c r="F29" s="7">
        <f t="shared" si="7"/>
        <v>958542.6</v>
      </c>
      <c r="G29" s="7">
        <f t="shared" si="7"/>
        <v>1003395.4999999999</v>
      </c>
    </row>
    <row r="30" spans="1:13" s="39" customFormat="1" ht="40.200000000000003" customHeight="1" x14ac:dyDescent="0.3">
      <c r="A30" s="38" t="s">
        <v>53</v>
      </c>
      <c r="B30" s="25">
        <v>35633</v>
      </c>
      <c r="C30" s="40">
        <v>66566.600000000006</v>
      </c>
      <c r="D30" s="40">
        <v>48232</v>
      </c>
      <c r="E30" s="25">
        <v>54200</v>
      </c>
      <c r="F30" s="25">
        <v>55900</v>
      </c>
      <c r="G30" s="25">
        <v>58300</v>
      </c>
    </row>
    <row r="31" spans="1:13" x14ac:dyDescent="0.35">
      <c r="A31" s="22" t="s">
        <v>47</v>
      </c>
      <c r="B31" s="15">
        <f>B7*7.5/100</f>
        <v>35633.699999999997</v>
      </c>
      <c r="C31" s="15"/>
      <c r="D31" s="15">
        <f>D7*7.5/100</f>
        <v>48231.78</v>
      </c>
      <c r="E31" s="15">
        <f>E7*7.5/100</f>
        <v>54266.362500000003</v>
      </c>
      <c r="F31" s="15">
        <f>F7*7.5/100</f>
        <v>55920.172500000001</v>
      </c>
      <c r="G31" s="15">
        <f>G7*7.5/100</f>
        <v>58338.42</v>
      </c>
    </row>
    <row r="32" spans="1:13" x14ac:dyDescent="0.35">
      <c r="A32" s="22" t="s">
        <v>48</v>
      </c>
      <c r="B32" s="15"/>
      <c r="C32" s="15">
        <v>12978.4</v>
      </c>
      <c r="D32" s="15"/>
      <c r="E32" s="15">
        <v>3760</v>
      </c>
      <c r="F32" s="15"/>
      <c r="G32" s="15"/>
    </row>
    <row r="33" spans="1:7" s="39" customFormat="1" ht="24.6" customHeight="1" x14ac:dyDescent="0.3">
      <c r="A33" s="38" t="s">
        <v>46</v>
      </c>
      <c r="B33" s="25"/>
      <c r="C33" s="40">
        <f>C30+C32</f>
        <v>79545</v>
      </c>
      <c r="D33" s="55"/>
      <c r="E33" s="25">
        <f>E30+E32</f>
        <v>57960</v>
      </c>
      <c r="F33" s="25"/>
      <c r="G33" s="25"/>
    </row>
    <row r="34" spans="1:7" x14ac:dyDescent="0.35">
      <c r="A34" s="34" t="s">
        <v>21</v>
      </c>
      <c r="B34" s="8">
        <f t="shared" ref="B34:G34" si="8">B7</f>
        <v>475116</v>
      </c>
      <c r="C34" s="8">
        <f t="shared" si="8"/>
        <v>694075.7</v>
      </c>
      <c r="D34" s="8">
        <f t="shared" si="8"/>
        <v>643090.4</v>
      </c>
      <c r="E34" s="8">
        <f t="shared" si="8"/>
        <v>723551.5</v>
      </c>
      <c r="F34" s="8">
        <f t="shared" si="8"/>
        <v>745602.3</v>
      </c>
      <c r="G34" s="8">
        <f t="shared" si="8"/>
        <v>777845.6</v>
      </c>
    </row>
    <row r="35" spans="1:7" ht="36.6" customHeight="1" x14ac:dyDescent="0.35">
      <c r="A35" s="35" t="s">
        <v>15</v>
      </c>
      <c r="B35" s="16">
        <v>123797</v>
      </c>
      <c r="C35" s="52">
        <f>C30</f>
        <v>66566.600000000006</v>
      </c>
      <c r="D35" s="52">
        <f>D30</f>
        <v>48232</v>
      </c>
      <c r="E35" s="52">
        <f>E30</f>
        <v>54200</v>
      </c>
      <c r="F35" s="52">
        <f>E35+F30</f>
        <v>110100</v>
      </c>
      <c r="G35" s="52">
        <f>F35+G30</f>
        <v>168400</v>
      </c>
    </row>
    <row r="36" spans="1:7" ht="18.600000000000001" hidden="1" customHeight="1" x14ac:dyDescent="0.35">
      <c r="A36" s="35" t="s">
        <v>24</v>
      </c>
      <c r="B36" s="16">
        <f>88164-26340.1</f>
        <v>61823.9</v>
      </c>
      <c r="C36" s="36"/>
      <c r="D36" s="36"/>
      <c r="E36" s="16"/>
      <c r="F36" s="16"/>
      <c r="G36" s="16"/>
    </row>
    <row r="37" spans="1:7" ht="20.399999999999999" customHeight="1" x14ac:dyDescent="0.35">
      <c r="A37" s="34" t="s">
        <v>51</v>
      </c>
      <c r="B37" s="8"/>
      <c r="C37" s="36"/>
      <c r="D37" s="36"/>
      <c r="E37" s="8"/>
      <c r="F37" s="54">
        <f>(F27-F20-F19)*2.5/100</f>
        <v>25617.287500000006</v>
      </c>
      <c r="G37" s="54">
        <f>(G27-G20-G19)*5/100</f>
        <v>53477.22</v>
      </c>
    </row>
    <row r="38" spans="1:7" s="1" customFormat="1" ht="34.799999999999997" x14ac:dyDescent="0.3">
      <c r="A38" s="24" t="s">
        <v>50</v>
      </c>
      <c r="B38" s="7"/>
      <c r="C38" s="58"/>
      <c r="D38" s="58"/>
      <c r="E38" s="7"/>
      <c r="F38" s="59">
        <v>26000</v>
      </c>
      <c r="G38" s="59">
        <v>54000</v>
      </c>
    </row>
    <row r="39" spans="1:7" s="1" customFormat="1" ht="33.6" x14ac:dyDescent="0.3">
      <c r="A39" s="56" t="s">
        <v>52</v>
      </c>
      <c r="B39" s="57"/>
      <c r="C39" s="25">
        <f t="shared" ref="C39:D39" si="9">C27-C38</f>
        <v>3638154.8</v>
      </c>
      <c r="D39" s="25">
        <f t="shared" si="9"/>
        <v>3085209.3</v>
      </c>
      <c r="E39" s="25">
        <f>E27-E38</f>
        <v>2729624.9</v>
      </c>
      <c r="F39" s="25">
        <f>F27-F38</f>
        <v>2393458.6</v>
      </c>
      <c r="G39" s="25">
        <f>G27-G38</f>
        <v>2943848.5</v>
      </c>
    </row>
    <row r="40" spans="1:7" ht="22.2" hidden="1" customHeight="1" x14ac:dyDescent="0.35">
      <c r="C40" s="17">
        <f t="shared" ref="C40:D40" si="10">C28-C39</f>
        <v>-3638154.8</v>
      </c>
      <c r="D40" s="17">
        <f t="shared" si="10"/>
        <v>-3085209.3</v>
      </c>
      <c r="F40" s="10"/>
      <c r="G40" s="10"/>
    </row>
    <row r="41" spans="1:7" s="62" customFormat="1" ht="61.2" customHeight="1" x14ac:dyDescent="0.4">
      <c r="A41" s="65" t="s">
        <v>13</v>
      </c>
      <c r="B41" s="65"/>
      <c r="C41" s="60"/>
      <c r="D41" s="60"/>
      <c r="E41" s="60"/>
      <c r="F41" s="61"/>
      <c r="G41" s="63" t="s">
        <v>14</v>
      </c>
    </row>
    <row r="42" spans="1:7" x14ac:dyDescent="0.35">
      <c r="B42" s="4"/>
      <c r="C42" s="4"/>
      <c r="D42" s="4"/>
      <c r="E42" s="4"/>
    </row>
    <row r="44" spans="1:7" x14ac:dyDescent="0.35">
      <c r="B44" s="10"/>
      <c r="E44" s="10"/>
    </row>
    <row r="45" spans="1:7" x14ac:dyDescent="0.35">
      <c r="A45" s="11" t="s">
        <v>23</v>
      </c>
      <c r="C45" s="13">
        <v>88164039.599999994</v>
      </c>
      <c r="D45" s="13"/>
    </row>
  </sheetData>
  <mergeCells count="3">
    <mergeCell ref="A1:G1"/>
    <mergeCell ref="A41:B41"/>
    <mergeCell ref="A3:C3"/>
  </mergeCells>
  <pageMargins left="0.59055118110236227" right="0.19685039370078741" top="0.39370078740157483" bottom="0.3937007874015748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5"/>
  <sheetViews>
    <sheetView view="pageBreakPreview" topLeftCell="A16" zoomScale="85" zoomScaleNormal="100" zoomScaleSheetLayoutView="85" workbookViewId="0">
      <selection activeCell="D9" sqref="D9"/>
    </sheetView>
  </sheetViews>
  <sheetFormatPr defaultColWidth="9.109375" defaultRowHeight="18" x14ac:dyDescent="0.35"/>
  <cols>
    <col min="1" max="1" width="48.88671875" style="4" customWidth="1"/>
    <col min="2" max="2" width="15.44140625" style="5" hidden="1" customWidth="1"/>
    <col min="3" max="3" width="15.33203125" style="12" hidden="1" customWidth="1"/>
    <col min="4" max="4" width="14.109375" style="12" customWidth="1"/>
    <col min="5" max="5" width="14.109375" style="5" customWidth="1"/>
    <col min="6" max="6" width="14.33203125" style="5" customWidth="1"/>
    <col min="7" max="7" width="13.6640625" style="5" customWidth="1"/>
    <col min="8" max="10" width="9.109375" style="6"/>
    <col min="11" max="11" width="15.6640625" style="6" customWidth="1"/>
    <col min="12" max="12" width="9.109375" style="6"/>
    <col min="13" max="13" width="11.6640625" style="6" bestFit="1" customWidth="1"/>
    <col min="14" max="16384" width="9.109375" style="6"/>
  </cols>
  <sheetData>
    <row r="1" spans="1:7" s="1" customFormat="1" ht="40.200000000000003" customHeight="1" x14ac:dyDescent="0.35">
      <c r="A1" s="67" t="s">
        <v>29</v>
      </c>
      <c r="B1" s="67"/>
      <c r="C1" s="67"/>
      <c r="D1" s="67"/>
      <c r="E1" s="67"/>
      <c r="F1" s="67"/>
      <c r="G1" s="67"/>
    </row>
    <row r="2" spans="1:7" s="1" customFormat="1" ht="4.95" customHeight="1" x14ac:dyDescent="0.3">
      <c r="A2" s="2"/>
      <c r="B2" s="3"/>
      <c r="C2" s="14"/>
      <c r="D2" s="14"/>
      <c r="E2" s="3"/>
      <c r="F2" s="3"/>
      <c r="G2" s="3"/>
    </row>
    <row r="3" spans="1:7" ht="16.95" customHeight="1" x14ac:dyDescent="0.35">
      <c r="A3" s="66"/>
      <c r="B3" s="66"/>
      <c r="C3" s="66"/>
      <c r="D3" s="49"/>
      <c r="G3" s="5" t="s">
        <v>11</v>
      </c>
    </row>
    <row r="4" spans="1:7" s="48" customFormat="1" ht="36.6" customHeight="1" x14ac:dyDescent="0.3">
      <c r="A4" s="45"/>
      <c r="B4" s="46" t="s">
        <v>25</v>
      </c>
      <c r="C4" s="47" t="s">
        <v>34</v>
      </c>
      <c r="D4" s="53" t="s">
        <v>40</v>
      </c>
      <c r="E4" s="46" t="s">
        <v>31</v>
      </c>
      <c r="F4" s="46" t="s">
        <v>32</v>
      </c>
      <c r="G4" s="46" t="s">
        <v>33</v>
      </c>
    </row>
    <row r="5" spans="1:7" s="39" customFormat="1" ht="17.399999999999999" x14ac:dyDescent="0.3">
      <c r="A5" s="38" t="s">
        <v>8</v>
      </c>
      <c r="B5" s="25">
        <f>B7+B14</f>
        <v>4018679.6999999997</v>
      </c>
      <c r="C5" s="25">
        <f>C7+C14+C22</f>
        <v>5009278.8000000007</v>
      </c>
      <c r="D5" s="25">
        <v>4315135.9000000004</v>
      </c>
      <c r="E5" s="25">
        <f>E7+E14</f>
        <v>3036977.3</v>
      </c>
      <c r="F5" s="25">
        <f>F7+F14</f>
        <v>2489143.6</v>
      </c>
      <c r="G5" s="25">
        <f>G7+G14</f>
        <v>2231684.4000000004</v>
      </c>
    </row>
    <row r="6" spans="1:7" ht="9" customHeight="1" x14ac:dyDescent="0.35">
      <c r="A6" s="22"/>
      <c r="B6" s="8"/>
      <c r="C6" s="23"/>
      <c r="D6" s="23"/>
      <c r="E6" s="8"/>
      <c r="F6" s="8"/>
      <c r="G6" s="8"/>
    </row>
    <row r="7" spans="1:7" s="39" customFormat="1" ht="23.4" customHeight="1" x14ac:dyDescent="0.3">
      <c r="A7" s="38" t="s">
        <v>2</v>
      </c>
      <c r="B7" s="25">
        <v>475116</v>
      </c>
      <c r="C7" s="41">
        <v>656462</v>
      </c>
      <c r="D7" s="41">
        <v>538237.4</v>
      </c>
      <c r="E7" s="25">
        <v>643090.4</v>
      </c>
      <c r="F7" s="25">
        <v>681176.1</v>
      </c>
      <c r="G7" s="25">
        <v>723838.3</v>
      </c>
    </row>
    <row r="8" spans="1:7" x14ac:dyDescent="0.35">
      <c r="A8" s="22" t="s">
        <v>0</v>
      </c>
      <c r="B8" s="8"/>
      <c r="C8" s="23"/>
      <c r="D8" s="23"/>
      <c r="E8" s="8"/>
      <c r="F8" s="8"/>
      <c r="G8" s="8"/>
    </row>
    <row r="9" spans="1:7" s="42" customFormat="1" x14ac:dyDescent="0.35">
      <c r="A9" s="27" t="s">
        <v>30</v>
      </c>
      <c r="B9" s="19">
        <v>16620</v>
      </c>
      <c r="C9" s="29">
        <v>21771</v>
      </c>
      <c r="D9" s="29">
        <v>20394.599999999999</v>
      </c>
      <c r="E9" s="19">
        <v>22745.1</v>
      </c>
      <c r="F9" s="19">
        <v>23665.9</v>
      </c>
      <c r="G9" s="19">
        <v>32415.4</v>
      </c>
    </row>
    <row r="10" spans="1:7" ht="38.4" customHeight="1" x14ac:dyDescent="0.35">
      <c r="A10" s="27" t="s">
        <v>26</v>
      </c>
      <c r="B10" s="19">
        <v>6163.5</v>
      </c>
      <c r="C10" s="28">
        <v>4811.8999999999996</v>
      </c>
      <c r="D10" s="28">
        <v>4711.8999999999996</v>
      </c>
      <c r="E10" s="19">
        <v>3919.8</v>
      </c>
      <c r="F10" s="19">
        <v>4075.6</v>
      </c>
      <c r="G10" s="19">
        <v>4237.6000000000004</v>
      </c>
    </row>
    <row r="11" spans="1:7" x14ac:dyDescent="0.35">
      <c r="A11" s="27" t="s">
        <v>18</v>
      </c>
      <c r="B11" s="19">
        <v>45315</v>
      </c>
      <c r="C11" s="29">
        <v>66000</v>
      </c>
      <c r="D11" s="29">
        <v>60500</v>
      </c>
      <c r="E11" s="19">
        <v>66000</v>
      </c>
      <c r="F11" s="19">
        <v>66000</v>
      </c>
      <c r="G11" s="19">
        <v>66000</v>
      </c>
    </row>
    <row r="12" spans="1:7" x14ac:dyDescent="0.35">
      <c r="A12" s="22" t="s">
        <v>38</v>
      </c>
      <c r="B12" s="9" t="e">
        <f>B7-B9-B11-#REF!-B10</f>
        <v>#REF!</v>
      </c>
      <c r="C12" s="9">
        <f>C7-C9-C10-C11</f>
        <v>563879.1</v>
      </c>
      <c r="D12" s="9">
        <f>D7-D9-D10-D11</f>
        <v>452630.9</v>
      </c>
      <c r="E12" s="9">
        <f>E7-E9-E11-E10</f>
        <v>550425.5</v>
      </c>
      <c r="F12" s="9">
        <f t="shared" ref="F12:G12" si="0">F7-F9-F11-F10</f>
        <v>587434.6</v>
      </c>
      <c r="G12" s="9">
        <f t="shared" si="0"/>
        <v>621185.30000000005</v>
      </c>
    </row>
    <row r="13" spans="1:7" ht="8.25" customHeight="1" x14ac:dyDescent="0.35">
      <c r="A13" s="22"/>
      <c r="B13" s="8"/>
      <c r="C13" s="23"/>
      <c r="D13" s="23"/>
      <c r="E13" s="8"/>
      <c r="F13" s="8"/>
      <c r="G13" s="8"/>
    </row>
    <row r="14" spans="1:7" s="39" customFormat="1" ht="21" customHeight="1" x14ac:dyDescent="0.3">
      <c r="A14" s="38" t="s">
        <v>3</v>
      </c>
      <c r="B14" s="25">
        <f t="shared" ref="B14" si="1">B16+B23+B24</f>
        <v>3543563.6999999997</v>
      </c>
      <c r="C14" s="25">
        <f>C16+C23+C24</f>
        <v>4352816.8000000007</v>
      </c>
      <c r="D14" s="25">
        <v>3776898.5</v>
      </c>
      <c r="E14" s="25">
        <f>E16+E23+E24</f>
        <v>2393886.9</v>
      </c>
      <c r="F14" s="25">
        <f t="shared" ref="F14:G14" si="2">F16+F23+F24</f>
        <v>1807967.5</v>
      </c>
      <c r="G14" s="25">
        <f t="shared" si="2"/>
        <v>1507846.1</v>
      </c>
    </row>
    <row r="15" spans="1:7" ht="9" customHeight="1" x14ac:dyDescent="0.35">
      <c r="A15" s="22"/>
      <c r="B15" s="8"/>
      <c r="C15" s="8"/>
      <c r="D15" s="8"/>
      <c r="E15" s="8"/>
      <c r="F15" s="8"/>
      <c r="G15" s="8"/>
    </row>
    <row r="16" spans="1:7" s="1" customFormat="1" ht="21" customHeight="1" x14ac:dyDescent="0.3">
      <c r="A16" s="24" t="s">
        <v>4</v>
      </c>
      <c r="B16" s="7">
        <f t="shared" ref="B16" si="3">B17+B19+B20+B21</f>
        <v>3543563.6999999997</v>
      </c>
      <c r="C16" s="30">
        <f>C17+C19+C20+C21+C18</f>
        <v>4323403.8000000007</v>
      </c>
      <c r="D16" s="30">
        <f t="shared" ref="D16:G16" si="4">D17+D19+D20+D21+D18</f>
        <v>3776848.5000000005</v>
      </c>
      <c r="E16" s="30">
        <f t="shared" si="4"/>
        <v>2393836.9</v>
      </c>
      <c r="F16" s="30">
        <f t="shared" si="4"/>
        <v>1807917.5</v>
      </c>
      <c r="G16" s="30">
        <f t="shared" si="4"/>
        <v>1507796.1</v>
      </c>
    </row>
    <row r="17" spans="1:13" ht="19.2" customHeight="1" x14ac:dyDescent="0.35">
      <c r="A17" s="27" t="s">
        <v>35</v>
      </c>
      <c r="B17" s="19">
        <v>361576</v>
      </c>
      <c r="C17" s="28">
        <v>210866</v>
      </c>
      <c r="D17" s="28">
        <v>210866</v>
      </c>
      <c r="E17" s="19">
        <v>369811.4</v>
      </c>
      <c r="F17" s="19">
        <v>263647.5</v>
      </c>
      <c r="G17" s="19">
        <v>223139.20000000001</v>
      </c>
    </row>
    <row r="18" spans="1:13" ht="20.399999999999999" customHeight="1" x14ac:dyDescent="0.35">
      <c r="A18" s="27" t="s">
        <v>36</v>
      </c>
      <c r="B18" s="19"/>
      <c r="C18" s="28">
        <v>438914.7</v>
      </c>
      <c r="D18" s="28">
        <v>438914.7</v>
      </c>
      <c r="E18" s="19">
        <v>280331.8</v>
      </c>
      <c r="F18" s="19">
        <v>0</v>
      </c>
      <c r="G18" s="19">
        <v>0</v>
      </c>
    </row>
    <row r="19" spans="1:13" x14ac:dyDescent="0.35">
      <c r="A19" s="27" t="s">
        <v>6</v>
      </c>
      <c r="B19" s="19">
        <v>2128049.1</v>
      </c>
      <c r="C19" s="28">
        <v>2295646.2000000002</v>
      </c>
      <c r="D19" s="28">
        <v>1934152.2</v>
      </c>
      <c r="E19" s="31">
        <v>483173.5</v>
      </c>
      <c r="F19" s="31">
        <v>329615.5</v>
      </c>
      <c r="G19" s="19">
        <v>70178.600000000006</v>
      </c>
    </row>
    <row r="20" spans="1:13" ht="19.95" customHeight="1" x14ac:dyDescent="0.35">
      <c r="A20" s="27" t="s">
        <v>5</v>
      </c>
      <c r="B20" s="19">
        <v>1014394.7</v>
      </c>
      <c r="C20" s="28">
        <v>1260101.7</v>
      </c>
      <c r="D20" s="28">
        <v>1149165.5</v>
      </c>
      <c r="E20" s="19">
        <v>1260520.2</v>
      </c>
      <c r="F20" s="19">
        <v>1214654.5</v>
      </c>
      <c r="G20" s="19">
        <v>1214478.3</v>
      </c>
      <c r="K20" s="1"/>
      <c r="M20" s="20"/>
    </row>
    <row r="21" spans="1:13" ht="22.2" customHeight="1" x14ac:dyDescent="0.35">
      <c r="A21" s="27" t="s">
        <v>17</v>
      </c>
      <c r="B21" s="19">
        <v>39543.9</v>
      </c>
      <c r="C21" s="28">
        <v>117875.2</v>
      </c>
      <c r="D21" s="28">
        <v>43750.1</v>
      </c>
      <c r="E21" s="19">
        <v>0</v>
      </c>
      <c r="F21" s="19">
        <v>0</v>
      </c>
      <c r="G21" s="19">
        <v>0</v>
      </c>
    </row>
    <row r="22" spans="1:13" x14ac:dyDescent="0.35">
      <c r="A22" s="22" t="s">
        <v>37</v>
      </c>
      <c r="B22" s="8">
        <v>0</v>
      </c>
      <c r="C22" s="9">
        <v>0</v>
      </c>
      <c r="D22" s="9">
        <v>0</v>
      </c>
      <c r="E22" s="8">
        <v>0</v>
      </c>
      <c r="F22" s="8">
        <v>0</v>
      </c>
      <c r="G22" s="8">
        <v>0</v>
      </c>
    </row>
    <row r="23" spans="1:13" s="1" customFormat="1" ht="21.6" customHeight="1" x14ac:dyDescent="0.3">
      <c r="A23" s="24" t="s">
        <v>7</v>
      </c>
      <c r="B23" s="7">
        <v>0</v>
      </c>
      <c r="C23" s="26">
        <v>30750</v>
      </c>
      <c r="D23" s="26">
        <v>50</v>
      </c>
      <c r="E23" s="30">
        <v>50</v>
      </c>
      <c r="F23" s="7">
        <v>50</v>
      </c>
      <c r="G23" s="7">
        <v>50</v>
      </c>
    </row>
    <row r="24" spans="1:13" s="1" customFormat="1" ht="19.95" customHeight="1" x14ac:dyDescent="0.3">
      <c r="A24" s="32" t="s">
        <v>20</v>
      </c>
      <c r="B24" s="7">
        <v>0</v>
      </c>
      <c r="C24" s="26">
        <v>-1337</v>
      </c>
      <c r="D24" s="33">
        <v>0</v>
      </c>
      <c r="E24" s="7">
        <v>0</v>
      </c>
      <c r="F24" s="7">
        <v>0</v>
      </c>
      <c r="G24" s="7">
        <v>0</v>
      </c>
      <c r="K24" s="21"/>
    </row>
    <row r="25" spans="1:13" x14ac:dyDescent="0.35">
      <c r="A25" s="34" t="s">
        <v>10</v>
      </c>
      <c r="B25" s="8">
        <f t="shared" ref="B25:G25" si="5">B19+B20+B11+B9+B23</f>
        <v>3204378.8</v>
      </c>
      <c r="C25" s="8">
        <f t="shared" si="5"/>
        <v>3674268.9000000004</v>
      </c>
      <c r="D25" s="8">
        <f t="shared" si="5"/>
        <v>3164262.3000000003</v>
      </c>
      <c r="E25" s="8">
        <f t="shared" si="5"/>
        <v>1832488.8</v>
      </c>
      <c r="F25" s="8">
        <f t="shared" si="5"/>
        <v>1633985.9</v>
      </c>
      <c r="G25" s="8">
        <f t="shared" si="5"/>
        <v>1383122.3</v>
      </c>
    </row>
    <row r="26" spans="1:13" ht="37.200000000000003" customHeight="1" x14ac:dyDescent="0.35">
      <c r="A26" s="34" t="s">
        <v>22</v>
      </c>
      <c r="B26" s="8" t="e">
        <f>B17+B12+#REF!</f>
        <v>#REF!</v>
      </c>
      <c r="C26" s="8">
        <f>C17+C12</f>
        <v>774745.1</v>
      </c>
      <c r="D26" s="8">
        <f>D17+D12</f>
        <v>663496.9</v>
      </c>
      <c r="E26" s="8">
        <f>E17+E12</f>
        <v>920236.9</v>
      </c>
      <c r="F26" s="8">
        <f t="shared" ref="F26:G26" si="6">F17+F12</f>
        <v>851082.1</v>
      </c>
      <c r="G26" s="8">
        <f t="shared" si="6"/>
        <v>844324.5</v>
      </c>
    </row>
    <row r="27" spans="1:13" ht="4.95" customHeight="1" x14ac:dyDescent="0.35">
      <c r="A27" s="22"/>
      <c r="B27" s="8"/>
      <c r="C27" s="23"/>
      <c r="D27" s="23"/>
      <c r="E27" s="8"/>
      <c r="F27" s="8"/>
      <c r="G27" s="8"/>
    </row>
    <row r="28" spans="1:13" s="39" customFormat="1" ht="21" customHeight="1" x14ac:dyDescent="0.3">
      <c r="A28" s="38" t="s">
        <v>9</v>
      </c>
      <c r="B28" s="25">
        <f t="shared" ref="B28:G28" si="7">B5+B31</f>
        <v>4054312.6999999997</v>
      </c>
      <c r="C28" s="25">
        <f t="shared" si="7"/>
        <v>5077964.9000000004</v>
      </c>
      <c r="D28" s="25">
        <f t="shared" si="7"/>
        <v>4345502.9000000004</v>
      </c>
      <c r="E28" s="25">
        <f t="shared" si="7"/>
        <v>3085209.3</v>
      </c>
      <c r="F28" s="25">
        <f t="shared" si="7"/>
        <v>2540143.6</v>
      </c>
      <c r="G28" s="25">
        <f t="shared" si="7"/>
        <v>2285884.4000000004</v>
      </c>
    </row>
    <row r="29" spans="1:13" s="1" customFormat="1" ht="6.75" customHeight="1" x14ac:dyDescent="0.3">
      <c r="A29" s="24"/>
      <c r="B29" s="7"/>
      <c r="C29" s="33"/>
      <c r="D29" s="33"/>
      <c r="E29" s="7"/>
      <c r="F29" s="7"/>
      <c r="G29" s="7"/>
    </row>
    <row r="30" spans="1:13" s="1" customFormat="1" ht="39" customHeight="1" x14ac:dyDescent="0.3">
      <c r="A30" s="32" t="s">
        <v>19</v>
      </c>
      <c r="B30" s="7" t="e">
        <f t="shared" ref="B30:G30" si="8">B26+B31+B9</f>
        <v>#REF!</v>
      </c>
      <c r="C30" s="7">
        <f t="shared" si="8"/>
        <v>865202.2</v>
      </c>
      <c r="D30" s="7">
        <f t="shared" si="8"/>
        <v>714258.5</v>
      </c>
      <c r="E30" s="7">
        <f t="shared" si="8"/>
        <v>991214</v>
      </c>
      <c r="F30" s="7">
        <f t="shared" si="8"/>
        <v>925748</v>
      </c>
      <c r="G30" s="7">
        <f t="shared" si="8"/>
        <v>930939.9</v>
      </c>
    </row>
    <row r="31" spans="1:13" s="39" customFormat="1" ht="22.95" customHeight="1" x14ac:dyDescent="0.3">
      <c r="A31" s="38" t="s">
        <v>39</v>
      </c>
      <c r="B31" s="25">
        <v>35633</v>
      </c>
      <c r="C31" s="40">
        <f>C32+3039.9</f>
        <v>68686.099999999991</v>
      </c>
      <c r="D31" s="40">
        <v>30367</v>
      </c>
      <c r="E31" s="25">
        <v>48232</v>
      </c>
      <c r="F31" s="25">
        <v>51000</v>
      </c>
      <c r="G31" s="25">
        <v>54200</v>
      </c>
    </row>
    <row r="32" spans="1:13" x14ac:dyDescent="0.35">
      <c r="A32" s="22" t="s">
        <v>16</v>
      </c>
      <c r="B32" s="15">
        <f>B7*7.5/100</f>
        <v>35633.699999999997</v>
      </c>
      <c r="C32" s="15">
        <f>C7*10/100</f>
        <v>65646.2</v>
      </c>
      <c r="D32" s="15">
        <f>D7*7.5/100</f>
        <v>40367.805</v>
      </c>
      <c r="E32" s="15">
        <f>E7*7.5/100</f>
        <v>48231.78</v>
      </c>
      <c r="F32" s="15">
        <f>F7*7.5/100</f>
        <v>51088.207499999997</v>
      </c>
      <c r="G32" s="15">
        <f>G7*7.5/100</f>
        <v>54287.872499999998</v>
      </c>
    </row>
    <row r="33" spans="1:7" ht="9" customHeight="1" x14ac:dyDescent="0.35">
      <c r="A33" s="22"/>
      <c r="B33" s="8"/>
      <c r="C33" s="23"/>
      <c r="D33" s="23"/>
      <c r="E33" s="8"/>
      <c r="F33" s="8"/>
      <c r="G33" s="8"/>
    </row>
    <row r="34" spans="1:7" ht="21" customHeight="1" x14ac:dyDescent="0.35">
      <c r="A34" s="34" t="s">
        <v>21</v>
      </c>
      <c r="B34" s="8">
        <f>B7</f>
        <v>475116</v>
      </c>
      <c r="C34" s="8">
        <f>C7</f>
        <v>656462</v>
      </c>
      <c r="D34" s="8">
        <f>D7</f>
        <v>538237.4</v>
      </c>
      <c r="E34" s="8">
        <f>E7</f>
        <v>643090.4</v>
      </c>
      <c r="F34" s="8">
        <f>F7</f>
        <v>681176.1</v>
      </c>
      <c r="G34" s="8">
        <f t="shared" ref="G34" si="9">G7</f>
        <v>723838.3</v>
      </c>
    </row>
    <row r="35" spans="1:7" ht="36.6" customHeight="1" x14ac:dyDescent="0.35">
      <c r="A35" s="35" t="s">
        <v>15</v>
      </c>
      <c r="B35" s="16">
        <v>123797</v>
      </c>
      <c r="C35" s="36">
        <v>51950.2</v>
      </c>
      <c r="D35" s="44">
        <v>40367</v>
      </c>
      <c r="E35" s="52">
        <v>48232</v>
      </c>
      <c r="F35" s="52">
        <v>99232</v>
      </c>
      <c r="G35" s="52">
        <v>153432</v>
      </c>
    </row>
    <row r="36" spans="1:7" ht="18.600000000000001" customHeight="1" x14ac:dyDescent="0.35">
      <c r="A36" s="35" t="s">
        <v>24</v>
      </c>
      <c r="B36" s="16">
        <f>88164-26340.1</f>
        <v>61823.9</v>
      </c>
      <c r="C36" s="36">
        <v>0</v>
      </c>
      <c r="D36" s="36">
        <v>0</v>
      </c>
      <c r="E36" s="16">
        <v>0</v>
      </c>
      <c r="F36" s="16">
        <v>0</v>
      </c>
      <c r="G36" s="16">
        <v>0</v>
      </c>
    </row>
    <row r="37" spans="1:7" ht="20.399999999999999" customHeight="1" x14ac:dyDescent="0.35">
      <c r="A37" s="34" t="s">
        <v>27</v>
      </c>
      <c r="B37" s="8"/>
      <c r="C37" s="36">
        <v>0</v>
      </c>
      <c r="D37" s="36">
        <v>0</v>
      </c>
      <c r="E37" s="8">
        <v>0</v>
      </c>
      <c r="F37" s="50">
        <f>(F28-F20-F19)*2.5/100</f>
        <v>24896.84</v>
      </c>
      <c r="G37" s="15">
        <f>(G28-G20-G19)*5/100</f>
        <v>50061.375000000022</v>
      </c>
    </row>
    <row r="38" spans="1:7" ht="19.95" customHeight="1" x14ac:dyDescent="0.35">
      <c r="A38" s="22" t="s">
        <v>12</v>
      </c>
      <c r="B38" s="8"/>
      <c r="C38" s="36">
        <v>0</v>
      </c>
      <c r="D38" s="36">
        <v>0</v>
      </c>
      <c r="E38" s="8">
        <v>0</v>
      </c>
      <c r="F38" s="51">
        <v>24900</v>
      </c>
      <c r="G38" s="8">
        <v>50100</v>
      </c>
    </row>
    <row r="39" spans="1:7" ht="21.6" customHeight="1" x14ac:dyDescent="0.35">
      <c r="A39" s="37" t="s">
        <v>28</v>
      </c>
      <c r="B39" s="18"/>
      <c r="C39" s="17">
        <f t="shared" ref="C39:D40" si="10">C28-C38</f>
        <v>5077964.9000000004</v>
      </c>
      <c r="D39" s="17">
        <f t="shared" si="10"/>
        <v>4345502.9000000004</v>
      </c>
      <c r="E39" s="17">
        <f>E28-E38</f>
        <v>3085209.3</v>
      </c>
      <c r="F39" s="17">
        <f>F28-F38</f>
        <v>2515243.6</v>
      </c>
      <c r="G39" s="17">
        <f>G28-G38</f>
        <v>2235784.4000000004</v>
      </c>
    </row>
    <row r="40" spans="1:7" ht="22.2" hidden="1" customHeight="1" x14ac:dyDescent="0.35">
      <c r="C40" s="17">
        <f t="shared" si="10"/>
        <v>-5077964.9000000004</v>
      </c>
      <c r="D40" s="17">
        <f t="shared" si="10"/>
        <v>-4345502.9000000004</v>
      </c>
      <c r="F40" s="10"/>
      <c r="G40" s="10"/>
    </row>
    <row r="41" spans="1:7" ht="48" customHeight="1" x14ac:dyDescent="0.35">
      <c r="A41" s="68" t="s">
        <v>13</v>
      </c>
      <c r="B41" s="68"/>
      <c r="C41" s="4"/>
      <c r="D41" s="4"/>
      <c r="E41" s="4"/>
      <c r="G41" s="5" t="s">
        <v>14</v>
      </c>
    </row>
    <row r="42" spans="1:7" x14ac:dyDescent="0.35">
      <c r="B42" s="4"/>
      <c r="C42" s="4"/>
      <c r="D42" s="4"/>
      <c r="E42" s="4"/>
    </row>
    <row r="44" spans="1:7" x14ac:dyDescent="0.35">
      <c r="B44" s="10"/>
      <c r="E44" s="10"/>
    </row>
    <row r="45" spans="1:7" x14ac:dyDescent="0.35">
      <c r="A45" s="11" t="s">
        <v>23</v>
      </c>
      <c r="C45" s="13">
        <v>88164039.599999994</v>
      </c>
      <c r="D45" s="13"/>
    </row>
  </sheetData>
  <mergeCells count="3">
    <mergeCell ref="A1:G1"/>
    <mergeCell ref="A3:C3"/>
    <mergeCell ref="A41:B41"/>
  </mergeCells>
  <pageMargins left="0.70866141732283472" right="0.31496062992125984" top="0.15748031496062992" bottom="0.15748031496062992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ПРОЕКТ</vt:lpstr>
      <vt:lpstr>2 чтение</vt:lpstr>
      <vt:lpstr>Лист3</vt:lpstr>
      <vt:lpstr>'2 чтение'!Область_печати</vt:lpstr>
      <vt:lpstr>ПРОЕКТ!Область_печати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Krasnoperova</dc:creator>
  <cp:lastModifiedBy>KrasnoperovaES</cp:lastModifiedBy>
  <cp:lastPrinted>2025-11-12T10:14:03Z</cp:lastPrinted>
  <dcterms:created xsi:type="dcterms:W3CDTF">2017-10-26T01:11:31Z</dcterms:created>
  <dcterms:modified xsi:type="dcterms:W3CDTF">2025-11-14T06:29:01Z</dcterms:modified>
</cp:coreProperties>
</file>